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80" windowWidth="1300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<sst xmlns="http://schemas.openxmlformats.org/spreadsheetml/2006/main" count="86" uniqueCount="56">
  <si>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Last Name</t>
  </si>
  <si>
    <t>First Name</t>
  </si>
  <si>
    <t xml:space="preserve">Marital </t>
  </si>
  <si>
    <t>Exemp</t>
  </si>
  <si>
    <t>Pay Rate</t>
  </si>
  <si>
    <t>S</t>
  </si>
  <si>
    <t>Hrs Worked</t>
  </si>
  <si>
    <t>Regular Pay</t>
  </si>
  <si>
    <t>Overtime Pay</t>
  </si>
  <si>
    <t>Total Pay</t>
  </si>
  <si>
    <t>Federal Income</t>
  </si>
  <si>
    <t>SDI</t>
  </si>
  <si>
    <t>FICA</t>
  </si>
  <si>
    <t>Medicare</t>
  </si>
  <si>
    <t>State Income TX</t>
  </si>
  <si>
    <t>State Train</t>
  </si>
  <si>
    <t>Total Deductions</t>
  </si>
  <si>
    <t>Net Pay</t>
  </si>
  <si>
    <t>Payroll Register</t>
  </si>
  <si>
    <t>Overtime Hrs</t>
  </si>
  <si>
    <t>CEO</t>
  </si>
  <si>
    <t>CFO</t>
  </si>
  <si>
    <t>VP Sales</t>
  </si>
  <si>
    <t>VP Marketing</t>
  </si>
  <si>
    <t>VP Advertising</t>
  </si>
  <si>
    <t>VP Human Res</t>
  </si>
  <si>
    <t>Sales Assist 1</t>
  </si>
  <si>
    <t>Sales Assist 2</t>
  </si>
  <si>
    <t>Sales Assist 3</t>
  </si>
  <si>
    <t>Payroll Clerk</t>
  </si>
  <si>
    <t>A/R Clerk 1</t>
  </si>
  <si>
    <t>Banker</t>
  </si>
  <si>
    <t>Web Design</t>
  </si>
  <si>
    <t>Totals</t>
  </si>
  <si>
    <t>Federal Income Tax</t>
  </si>
  <si>
    <t>&gt;2625 and &lt; 5813 is a 25% tax Bracket</t>
  </si>
  <si>
    <t>&gt;5813 and &lt;12,663 is a 33% tax Bracket</t>
  </si>
  <si>
    <t>State Income Tax</t>
  </si>
  <si>
    <t>Payroll Taxes</t>
  </si>
  <si>
    <t>FUTA</t>
  </si>
  <si>
    <t>SUTA</t>
  </si>
  <si>
    <t>State Traning</t>
  </si>
  <si>
    <t>Total Due</t>
  </si>
  <si>
    <t>All employes are in th 9% tax bracket</t>
  </si>
  <si>
    <t>Title</t>
  </si>
  <si>
    <t>Yearly Salary</t>
  </si>
  <si>
    <t>VP of Technology</t>
  </si>
  <si>
    <t>Administrative Assist</t>
  </si>
  <si>
    <t>Marketing Associate</t>
  </si>
  <si>
    <t>Human Resources Assoc</t>
  </si>
  <si>
    <t>These are your CEO and CFO</t>
  </si>
  <si>
    <t>All Other Employees</t>
  </si>
  <si>
    <t>Sales Assistant 4</t>
  </si>
  <si>
    <t>Sales Assist 5</t>
  </si>
  <si>
    <t>Event Planner</t>
  </si>
  <si>
    <t>IT Associate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</si>
</sst>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* #,##0.00000_);_(* \(#,##0.00000\);_(* &quot;-&quot;???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3.421875" style="0" customWidth="1"/>
    <col min="2" max="4" width="15.7109375" style="0" customWidth="1"/>
    <col min="7" max="7" width="10.7109375" style="0" bestFit="1" customWidth="1"/>
    <col min="8" max="20" width="15.7109375" style="0" customWidth="1"/>
  </cols>
  <sheetData>
    <row r="1" ht="12.75">
      <c r="A1" t="s">
        <v>18</v>
      </c>
    </row>
    <row r="3" spans="1:20" ht="12.75">
      <c r="A3" t="s">
        <v>44</v>
      </c>
      <c r="B3" t="s">
        <v>1</v>
      </c>
      <c r="C3" t="s">
        <v>0</v>
      </c>
      <c r="D3" s="7" t="s">
        <v>45</v>
      </c>
      <c r="E3" s="7" t="s">
        <v>2</v>
      </c>
      <c r="F3" s="7" t="s">
        <v>3</v>
      </c>
      <c r="G3" s="7" t="s">
        <v>4</v>
      </c>
      <c r="H3" s="7" t="s">
        <v>6</v>
      </c>
      <c r="I3" s="7" t="s">
        <v>7</v>
      </c>
      <c r="J3" s="7" t="s">
        <v>19</v>
      </c>
      <c r="K3" s="7" t="s">
        <v>8</v>
      </c>
      <c r="L3" s="7" t="s">
        <v>9</v>
      </c>
      <c r="M3" s="7" t="s">
        <v>10</v>
      </c>
      <c r="N3" s="7" t="s">
        <v>12</v>
      </c>
      <c r="O3" s="7" t="s">
        <v>13</v>
      </c>
      <c r="P3" s="7" t="s">
        <v>14</v>
      </c>
      <c r="Q3" s="7" t="s">
        <v>11</v>
      </c>
      <c r="R3" s="7" t="s">
        <v>15</v>
      </c>
      <c r="S3" s="7" t="s">
        <v>16</v>
      </c>
      <c r="T3" s="7" t="s">
        <v>17</v>
      </c>
    </row>
    <row r="4" spans="1:20" ht="12.75">
      <c r="A4" t="s">
        <v>20</v>
      </c>
      <c r="D4" s="1">
        <v>100000</v>
      </c>
      <c r="E4" t="s">
        <v>5</v>
      </c>
      <c r="F4">
        <v>1</v>
      </c>
      <c r="G4" s="3">
        <f>D4/12/160</f>
        <v>52.083333333333336</v>
      </c>
      <c r="H4" s="2">
        <v>160</v>
      </c>
      <c r="I4" s="1">
        <f>G4*H4</f>
        <v>8333.333333333334</v>
      </c>
      <c r="J4" s="1">
        <v>0</v>
      </c>
      <c r="K4" s="1">
        <f>J4*(G4*1.5)</f>
        <v>0</v>
      </c>
      <c r="L4" s="1">
        <f>I4+K4</f>
        <v>8333.333333333334</v>
      </c>
      <c r="M4" s="1">
        <f>(L4-5813-266.67)*0.33+(1227.86)</f>
        <v>1971.5689000000002</v>
      </c>
      <c r="N4" s="1">
        <f>L4*0.062</f>
        <v>516.6666666666667</v>
      </c>
      <c r="O4" s="1">
        <f>L4*0.0145</f>
        <v>120.83333333333334</v>
      </c>
      <c r="P4" s="1">
        <f>(L4-3362-264)*0.09+148.04</f>
        <v>571.7</v>
      </c>
      <c r="Q4" s="1">
        <f>L4*0.005</f>
        <v>41.66666666666667</v>
      </c>
      <c r="R4" s="1">
        <f>L4*0.001</f>
        <v>8.333333333333334</v>
      </c>
      <c r="S4" s="1">
        <f>SUM(M4:R4)</f>
        <v>3230.768900000001</v>
      </c>
      <c r="T4" s="1">
        <f>L4-S4</f>
        <v>5102.564433333333</v>
      </c>
    </row>
    <row r="5" spans="1:20" ht="12.75">
      <c r="A5" t="s">
        <v>21</v>
      </c>
      <c r="D5" s="1">
        <v>95000</v>
      </c>
      <c r="E5" t="s">
        <v>5</v>
      </c>
      <c r="F5">
        <v>1</v>
      </c>
      <c r="G5" s="3">
        <f>D5/12/160</f>
        <v>49.47916666666667</v>
      </c>
      <c r="H5" s="2">
        <v>160</v>
      </c>
      <c r="I5" s="1">
        <f>G5*H5</f>
        <v>7916.666666666668</v>
      </c>
      <c r="J5" s="1">
        <v>0</v>
      </c>
      <c r="K5" s="1">
        <f>J5*(G5*1.5)</f>
        <v>0</v>
      </c>
      <c r="L5" s="1">
        <f>I5+K5</f>
        <v>7916.666666666668</v>
      </c>
      <c r="M5" s="1">
        <f>(L5-5813-266.67)*0.33+(1227.86)</f>
        <v>1834.0689000000002</v>
      </c>
      <c r="N5" s="1">
        <f>L5*0.062</f>
        <v>490.8333333333334</v>
      </c>
      <c r="O5" s="1">
        <f>L5*0.0145</f>
        <v>114.79166666666669</v>
      </c>
      <c r="P5" s="1">
        <f>(L5-3362-264)*0.09+148.04</f>
        <v>534.2</v>
      </c>
      <c r="Q5" s="1">
        <f>L5*0.005</f>
        <v>39.58333333333334</v>
      </c>
      <c r="R5" s="1">
        <f>L5*0.001</f>
        <v>7.916666666666668</v>
      </c>
      <c r="S5" s="1">
        <f>SUM(M5:R5)</f>
        <v>3021.3939</v>
      </c>
      <c r="T5" s="1">
        <f>L5-S5</f>
        <v>4895.272766666668</v>
      </c>
    </row>
    <row r="6" spans="1:20" ht="12.75">
      <c r="A6" t="s">
        <v>22</v>
      </c>
      <c r="D6" s="1">
        <v>65000</v>
      </c>
      <c r="E6" t="s">
        <v>5</v>
      </c>
      <c r="F6">
        <v>1</v>
      </c>
      <c r="G6" s="3">
        <f aca="true" t="shared" si="0" ref="G6:G28">D6/12/160</f>
        <v>33.85416666666667</v>
      </c>
      <c r="H6" s="2">
        <v>160</v>
      </c>
      <c r="I6" s="1">
        <f aca="true" t="shared" si="1" ref="I6:I28">G6*H6</f>
        <v>5416.666666666668</v>
      </c>
      <c r="J6" s="1">
        <v>0</v>
      </c>
      <c r="K6" s="1">
        <f aca="true" t="shared" si="2" ref="K6:K26">J6*(G6*1.5)</f>
        <v>0</v>
      </c>
      <c r="L6" s="1">
        <f aca="true" t="shared" si="3" ref="L6:L28">I6+K6</f>
        <v>5416.666666666668</v>
      </c>
      <c r="M6" s="1">
        <f>(L6-2625-266.67)*0.25+330</f>
        <v>961.249166666667</v>
      </c>
      <c r="N6" s="1">
        <f aca="true" t="shared" si="4" ref="N6:N28">L6*0.062</f>
        <v>335.8333333333334</v>
      </c>
      <c r="O6" s="1">
        <f aca="true" t="shared" si="5" ref="O6:O28">L6*0.0145</f>
        <v>78.54166666666669</v>
      </c>
      <c r="P6" s="1">
        <f aca="true" t="shared" si="6" ref="P6:P28">(L6-3362-264)*0.09+148.04</f>
        <v>309.2000000000001</v>
      </c>
      <c r="Q6" s="1">
        <f aca="true" t="shared" si="7" ref="Q6:Q28">L6*0.005</f>
        <v>27.08333333333334</v>
      </c>
      <c r="R6" s="1">
        <f aca="true" t="shared" si="8" ref="R6:R28">L6*0.001</f>
        <v>5.416666666666668</v>
      </c>
      <c r="S6" s="1">
        <f aca="true" t="shared" si="9" ref="S6:S28">SUM(M6:R6)</f>
        <v>1717.3241666666672</v>
      </c>
      <c r="T6" s="1">
        <f aca="true" t="shared" si="10" ref="T6:T28">L6-S6</f>
        <v>3699.3425000000007</v>
      </c>
    </row>
    <row r="7" spans="1:20" ht="12.75">
      <c r="A7" t="s">
        <v>23</v>
      </c>
      <c r="D7" s="1">
        <v>65000</v>
      </c>
      <c r="E7" t="s">
        <v>5</v>
      </c>
      <c r="F7">
        <v>1</v>
      </c>
      <c r="G7" s="3">
        <f t="shared" si="0"/>
        <v>33.85416666666667</v>
      </c>
      <c r="H7" s="2">
        <v>160</v>
      </c>
      <c r="I7" s="1">
        <f t="shared" si="1"/>
        <v>5416.666666666668</v>
      </c>
      <c r="J7" s="1">
        <v>0</v>
      </c>
      <c r="K7" s="1">
        <f t="shared" si="2"/>
        <v>0</v>
      </c>
      <c r="L7" s="1">
        <f t="shared" si="3"/>
        <v>5416.666666666668</v>
      </c>
      <c r="M7" s="1">
        <f aca="true" t="shared" si="11" ref="M7:M28">(L7-2625-266.67)*0.25+330</f>
        <v>961.249166666667</v>
      </c>
      <c r="N7" s="1">
        <f t="shared" si="4"/>
        <v>335.8333333333334</v>
      </c>
      <c r="O7" s="1">
        <f t="shared" si="5"/>
        <v>78.54166666666669</v>
      </c>
      <c r="P7" s="1">
        <f t="shared" si="6"/>
        <v>309.2000000000001</v>
      </c>
      <c r="Q7" s="1">
        <f t="shared" si="7"/>
        <v>27.08333333333334</v>
      </c>
      <c r="R7" s="1">
        <f t="shared" si="8"/>
        <v>5.416666666666668</v>
      </c>
      <c r="S7" s="1">
        <f t="shared" si="9"/>
        <v>1717.3241666666672</v>
      </c>
      <c r="T7" s="1">
        <f t="shared" si="10"/>
        <v>3699.3425000000007</v>
      </c>
    </row>
    <row r="8" spans="1:20" ht="12.75">
      <c r="A8" t="s">
        <v>24</v>
      </c>
      <c r="D8" s="1">
        <v>65000</v>
      </c>
      <c r="E8" t="s">
        <v>5</v>
      </c>
      <c r="F8">
        <v>1</v>
      </c>
      <c r="G8" s="3">
        <f t="shared" si="0"/>
        <v>33.85416666666667</v>
      </c>
      <c r="H8" s="2">
        <v>160</v>
      </c>
      <c r="I8" s="1">
        <f t="shared" si="1"/>
        <v>5416.666666666668</v>
      </c>
      <c r="J8" s="1">
        <v>0</v>
      </c>
      <c r="K8" s="1">
        <f t="shared" si="2"/>
        <v>0</v>
      </c>
      <c r="L8" s="1">
        <f t="shared" si="3"/>
        <v>5416.666666666668</v>
      </c>
      <c r="M8" s="1">
        <f t="shared" si="11"/>
        <v>961.249166666667</v>
      </c>
      <c r="N8" s="1">
        <f t="shared" si="4"/>
        <v>335.8333333333334</v>
      </c>
      <c r="O8" s="1">
        <f t="shared" si="5"/>
        <v>78.54166666666669</v>
      </c>
      <c r="P8" s="1">
        <f t="shared" si="6"/>
        <v>309.2000000000001</v>
      </c>
      <c r="Q8" s="1">
        <f t="shared" si="7"/>
        <v>27.08333333333334</v>
      </c>
      <c r="R8" s="1">
        <f t="shared" si="8"/>
        <v>5.416666666666668</v>
      </c>
      <c r="S8" s="1">
        <f t="shared" si="9"/>
        <v>1717.3241666666672</v>
      </c>
      <c r="T8" s="1">
        <f t="shared" si="10"/>
        <v>3699.3425000000007</v>
      </c>
    </row>
    <row r="9" spans="1:20" ht="12.75">
      <c r="A9" t="s">
        <v>25</v>
      </c>
      <c r="D9" s="1">
        <v>65000</v>
      </c>
      <c r="E9" t="s">
        <v>5</v>
      </c>
      <c r="F9">
        <v>1</v>
      </c>
      <c r="G9" s="3">
        <f t="shared" si="0"/>
        <v>33.85416666666667</v>
      </c>
      <c r="H9" s="2">
        <v>160</v>
      </c>
      <c r="I9" s="1">
        <f t="shared" si="1"/>
        <v>5416.666666666668</v>
      </c>
      <c r="J9" s="1">
        <v>0</v>
      </c>
      <c r="K9" s="1">
        <f t="shared" si="2"/>
        <v>0</v>
      </c>
      <c r="L9" s="1">
        <f t="shared" si="3"/>
        <v>5416.666666666668</v>
      </c>
      <c r="M9" s="1">
        <f t="shared" si="11"/>
        <v>961.249166666667</v>
      </c>
      <c r="N9" s="1">
        <f t="shared" si="4"/>
        <v>335.8333333333334</v>
      </c>
      <c r="O9" s="1">
        <f t="shared" si="5"/>
        <v>78.54166666666669</v>
      </c>
      <c r="P9" s="1">
        <f t="shared" si="6"/>
        <v>309.2000000000001</v>
      </c>
      <c r="Q9" s="1">
        <f t="shared" si="7"/>
        <v>27.08333333333334</v>
      </c>
      <c r="R9" s="1">
        <f t="shared" si="8"/>
        <v>5.416666666666668</v>
      </c>
      <c r="S9" s="1">
        <f t="shared" si="9"/>
        <v>1717.3241666666672</v>
      </c>
      <c r="T9" s="1">
        <f t="shared" si="10"/>
        <v>3699.3425000000007</v>
      </c>
    </row>
    <row r="10" spans="1:20" ht="12.75">
      <c r="A10" t="s">
        <v>46</v>
      </c>
      <c r="D10" s="1">
        <v>65000</v>
      </c>
      <c r="E10" t="s">
        <v>5</v>
      </c>
      <c r="F10">
        <v>1</v>
      </c>
      <c r="G10" s="3">
        <f>D10/12/160</f>
        <v>33.85416666666667</v>
      </c>
      <c r="H10" s="2">
        <v>160</v>
      </c>
      <c r="I10" s="1">
        <f>G10*H10</f>
        <v>5416.666666666668</v>
      </c>
      <c r="J10" s="1">
        <v>0</v>
      </c>
      <c r="K10" s="1">
        <f>J10*(G10*1.5)</f>
        <v>0</v>
      </c>
      <c r="L10" s="1">
        <f>I10+K10</f>
        <v>5416.666666666668</v>
      </c>
      <c r="M10" s="1">
        <f>(L10-2625-266.67)*0.25+330</f>
        <v>961.249166666667</v>
      </c>
      <c r="N10" s="1">
        <f>L10*0.062</f>
        <v>335.8333333333334</v>
      </c>
      <c r="O10" s="1">
        <f>L10*0.0145</f>
        <v>78.54166666666669</v>
      </c>
      <c r="P10" s="1">
        <f>(L10-3362-264)*0.09+148.04</f>
        <v>309.2000000000001</v>
      </c>
      <c r="Q10" s="1">
        <f>L10*0.005</f>
        <v>27.08333333333334</v>
      </c>
      <c r="R10" s="1">
        <f>L10*0.001</f>
        <v>5.416666666666668</v>
      </c>
      <c r="S10" s="1">
        <f>SUM(M10:R10)</f>
        <v>1717.3241666666672</v>
      </c>
      <c r="T10" s="1">
        <f>L10-S10</f>
        <v>3699.3425000000007</v>
      </c>
    </row>
    <row r="11" spans="1:20" ht="12.75">
      <c r="A11" t="s">
        <v>47</v>
      </c>
      <c r="D11" s="1">
        <v>65000</v>
      </c>
      <c r="E11" s="5" t="s">
        <v>5</v>
      </c>
      <c r="F11">
        <v>1</v>
      </c>
      <c r="G11" s="3">
        <f t="shared" si="0"/>
        <v>33.85416666666667</v>
      </c>
      <c r="H11" s="2">
        <v>160</v>
      </c>
      <c r="I11" s="1">
        <f t="shared" si="1"/>
        <v>5416.666666666668</v>
      </c>
      <c r="J11" s="1">
        <v>0</v>
      </c>
      <c r="K11" s="1">
        <f t="shared" si="2"/>
        <v>0</v>
      </c>
      <c r="L11" s="1">
        <f t="shared" si="3"/>
        <v>5416.666666666668</v>
      </c>
      <c r="M11" s="1">
        <f t="shared" si="11"/>
        <v>961.249166666667</v>
      </c>
      <c r="N11" s="1">
        <f t="shared" si="4"/>
        <v>335.8333333333334</v>
      </c>
      <c r="O11" s="1">
        <f t="shared" si="5"/>
        <v>78.54166666666669</v>
      </c>
      <c r="P11" s="1">
        <f t="shared" si="6"/>
        <v>309.2000000000001</v>
      </c>
      <c r="Q11" s="1">
        <f t="shared" si="7"/>
        <v>27.08333333333334</v>
      </c>
      <c r="R11" s="1">
        <f t="shared" si="8"/>
        <v>5.416666666666668</v>
      </c>
      <c r="S11" s="1">
        <f t="shared" si="9"/>
        <v>1717.3241666666672</v>
      </c>
      <c r="T11" s="1">
        <f t="shared" si="10"/>
        <v>3699.3425000000007</v>
      </c>
    </row>
    <row r="12" spans="1:20" ht="12.75">
      <c r="A12" t="s">
        <v>26</v>
      </c>
      <c r="D12" s="1">
        <v>45000</v>
      </c>
      <c r="E12" t="s">
        <v>5</v>
      </c>
      <c r="F12">
        <v>1</v>
      </c>
      <c r="G12" s="3">
        <f t="shared" si="0"/>
        <v>23.4375</v>
      </c>
      <c r="H12" s="2">
        <v>160</v>
      </c>
      <c r="I12" s="1">
        <f t="shared" si="1"/>
        <v>3750</v>
      </c>
      <c r="J12" s="1">
        <v>0</v>
      </c>
      <c r="K12" s="1">
        <f t="shared" si="2"/>
        <v>0</v>
      </c>
      <c r="L12" s="1">
        <f t="shared" si="3"/>
        <v>3750</v>
      </c>
      <c r="M12" s="1">
        <f t="shared" si="11"/>
        <v>544.5825</v>
      </c>
      <c r="N12" s="1">
        <f t="shared" si="4"/>
        <v>232.5</v>
      </c>
      <c r="O12" s="1">
        <f t="shared" si="5"/>
        <v>54.375</v>
      </c>
      <c r="P12" s="1">
        <f t="shared" si="6"/>
        <v>159.2</v>
      </c>
      <c r="Q12" s="1">
        <f t="shared" si="7"/>
        <v>18.75</v>
      </c>
      <c r="R12" s="1">
        <f t="shared" si="8"/>
        <v>3.75</v>
      </c>
      <c r="S12" s="1">
        <f t="shared" si="9"/>
        <v>1013.1575</v>
      </c>
      <c r="T12" s="1">
        <f t="shared" si="10"/>
        <v>2736.8424999999997</v>
      </c>
    </row>
    <row r="13" spans="1:20" ht="12.75">
      <c r="A13" t="s">
        <v>27</v>
      </c>
      <c r="D13" s="1">
        <v>45000</v>
      </c>
      <c r="E13" t="s">
        <v>5</v>
      </c>
      <c r="F13">
        <v>1</v>
      </c>
      <c r="G13" s="3">
        <f t="shared" si="0"/>
        <v>23.4375</v>
      </c>
      <c r="H13" s="2">
        <v>160</v>
      </c>
      <c r="I13" s="1">
        <f t="shared" si="1"/>
        <v>3750</v>
      </c>
      <c r="J13" s="1">
        <v>0</v>
      </c>
      <c r="K13" s="1">
        <f t="shared" si="2"/>
        <v>0</v>
      </c>
      <c r="L13" s="1">
        <f t="shared" si="3"/>
        <v>3750</v>
      </c>
      <c r="M13" s="1">
        <f t="shared" si="11"/>
        <v>544.5825</v>
      </c>
      <c r="N13" s="1">
        <f t="shared" si="4"/>
        <v>232.5</v>
      </c>
      <c r="O13" s="1">
        <f t="shared" si="5"/>
        <v>54.375</v>
      </c>
      <c r="P13" s="1">
        <f t="shared" si="6"/>
        <v>159.2</v>
      </c>
      <c r="Q13" s="1">
        <f t="shared" si="7"/>
        <v>18.75</v>
      </c>
      <c r="R13" s="1">
        <f t="shared" si="8"/>
        <v>3.75</v>
      </c>
      <c r="S13" s="1">
        <f t="shared" si="9"/>
        <v>1013.1575</v>
      </c>
      <c r="T13" s="1">
        <f t="shared" si="10"/>
        <v>2736.8424999999997</v>
      </c>
    </row>
    <row r="14" spans="1:20" ht="12.75">
      <c r="A14" t="s">
        <v>28</v>
      </c>
      <c r="D14" s="1">
        <v>45000</v>
      </c>
      <c r="E14" t="s">
        <v>5</v>
      </c>
      <c r="F14">
        <v>1</v>
      </c>
      <c r="G14" s="3">
        <f>D14/12/160</f>
        <v>23.4375</v>
      </c>
      <c r="H14" s="2">
        <v>160</v>
      </c>
      <c r="I14" s="1">
        <f>G14*H14</f>
        <v>3750</v>
      </c>
      <c r="J14" s="1">
        <v>0</v>
      </c>
      <c r="K14" s="1">
        <f>J14*(G14*1.5)</f>
        <v>0</v>
      </c>
      <c r="L14" s="1">
        <f>I14+K14</f>
        <v>3750</v>
      </c>
      <c r="M14" s="1">
        <f>(L14-2625-266.67)*0.25+330</f>
        <v>544.5825</v>
      </c>
      <c r="N14" s="1">
        <f>L14*0.062</f>
        <v>232.5</v>
      </c>
      <c r="O14" s="1">
        <f>L14*0.0145</f>
        <v>54.375</v>
      </c>
      <c r="P14" s="1">
        <f>(L14-3362-264)*0.09+148.04</f>
        <v>159.2</v>
      </c>
      <c r="Q14" s="1">
        <f>L14*0.005</f>
        <v>18.75</v>
      </c>
      <c r="R14" s="1">
        <f>L14*0.001</f>
        <v>3.75</v>
      </c>
      <c r="S14" s="1">
        <f>SUM(M14:R14)</f>
        <v>1013.1575</v>
      </c>
      <c r="T14" s="1">
        <f>L14-S14</f>
        <v>2736.8424999999997</v>
      </c>
    </row>
    <row r="15" spans="1:20" ht="12.75">
      <c r="A15" t="s">
        <v>52</v>
      </c>
      <c r="D15" s="1">
        <v>45000</v>
      </c>
      <c r="E15" t="s">
        <v>5</v>
      </c>
      <c r="F15">
        <v>1</v>
      </c>
      <c r="G15" s="3">
        <f t="shared" si="0"/>
        <v>23.4375</v>
      </c>
      <c r="H15" s="2">
        <v>160</v>
      </c>
      <c r="I15" s="1">
        <f t="shared" si="1"/>
        <v>3750</v>
      </c>
      <c r="J15" s="1">
        <v>0</v>
      </c>
      <c r="K15" s="1">
        <f t="shared" si="2"/>
        <v>0</v>
      </c>
      <c r="L15" s="1">
        <f t="shared" si="3"/>
        <v>3750</v>
      </c>
      <c r="M15" s="1">
        <f t="shared" si="11"/>
        <v>544.5825</v>
      </c>
      <c r="N15" s="1">
        <f t="shared" si="4"/>
        <v>232.5</v>
      </c>
      <c r="O15" s="1">
        <f t="shared" si="5"/>
        <v>54.375</v>
      </c>
      <c r="P15" s="1">
        <f t="shared" si="6"/>
        <v>159.2</v>
      </c>
      <c r="Q15" s="1">
        <f t="shared" si="7"/>
        <v>18.75</v>
      </c>
      <c r="R15" s="1">
        <f t="shared" si="8"/>
        <v>3.75</v>
      </c>
      <c r="S15" s="1">
        <f t="shared" si="9"/>
        <v>1013.1575</v>
      </c>
      <c r="T15" s="1">
        <f t="shared" si="10"/>
        <v>2736.8424999999997</v>
      </c>
    </row>
    <row r="16" spans="1:20" ht="12.75">
      <c r="A16" s="5" t="s">
        <v>53</v>
      </c>
      <c r="D16" s="1">
        <v>45000</v>
      </c>
      <c r="E16" s="6" t="s">
        <v>5</v>
      </c>
      <c r="F16" s="2">
        <v>1</v>
      </c>
      <c r="G16" s="3">
        <f t="shared" si="0"/>
        <v>23.4375</v>
      </c>
      <c r="H16" s="2">
        <v>160</v>
      </c>
      <c r="I16" s="1">
        <f t="shared" si="1"/>
        <v>3750</v>
      </c>
      <c r="J16" s="1">
        <v>0</v>
      </c>
      <c r="K16" s="1">
        <v>0</v>
      </c>
      <c r="L16" s="1">
        <f t="shared" si="3"/>
        <v>3750</v>
      </c>
      <c r="M16" s="1">
        <f t="shared" si="11"/>
        <v>544.5825</v>
      </c>
      <c r="N16" s="1">
        <f t="shared" si="4"/>
        <v>232.5</v>
      </c>
      <c r="O16" s="1">
        <f t="shared" si="5"/>
        <v>54.375</v>
      </c>
      <c r="P16" s="1">
        <f t="shared" si="6"/>
        <v>159.2</v>
      </c>
      <c r="Q16" s="1">
        <f t="shared" si="7"/>
        <v>18.75</v>
      </c>
      <c r="R16" s="1">
        <f t="shared" si="8"/>
        <v>3.75</v>
      </c>
      <c r="S16" s="1">
        <f t="shared" si="9"/>
        <v>1013.1575</v>
      </c>
      <c r="T16" s="1">
        <f t="shared" si="10"/>
        <v>2736.8424999999997</v>
      </c>
    </row>
    <row r="17" spans="1:20" ht="12.75">
      <c r="A17" s="5" t="s">
        <v>48</v>
      </c>
      <c r="D17" s="1">
        <v>45000</v>
      </c>
      <c r="E17" s="6" t="s">
        <v>5</v>
      </c>
      <c r="F17" s="2">
        <v>1</v>
      </c>
      <c r="G17" s="3">
        <f t="shared" si="0"/>
        <v>23.4375</v>
      </c>
      <c r="H17" s="2">
        <v>160</v>
      </c>
      <c r="I17" s="1">
        <f t="shared" si="1"/>
        <v>3750</v>
      </c>
      <c r="J17" s="1">
        <v>0</v>
      </c>
      <c r="K17" s="1">
        <v>0</v>
      </c>
      <c r="L17" s="1">
        <f t="shared" si="3"/>
        <v>3750</v>
      </c>
      <c r="M17" s="1">
        <f t="shared" si="11"/>
        <v>544.5825</v>
      </c>
      <c r="N17" s="1">
        <f t="shared" si="4"/>
        <v>232.5</v>
      </c>
      <c r="O17" s="1">
        <f t="shared" si="5"/>
        <v>54.375</v>
      </c>
      <c r="P17" s="1">
        <f t="shared" si="6"/>
        <v>159.2</v>
      </c>
      <c r="Q17" s="1">
        <f t="shared" si="7"/>
        <v>18.75</v>
      </c>
      <c r="R17" s="1">
        <f t="shared" si="8"/>
        <v>3.75</v>
      </c>
      <c r="S17" s="1">
        <f t="shared" si="9"/>
        <v>1013.1575</v>
      </c>
      <c r="T17" s="1">
        <f t="shared" si="10"/>
        <v>2736.8424999999997</v>
      </c>
    </row>
    <row r="18" spans="1:20" ht="12.75">
      <c r="A18" t="s">
        <v>48</v>
      </c>
      <c r="D18" s="1">
        <v>45000</v>
      </c>
      <c r="E18" t="s">
        <v>5</v>
      </c>
      <c r="F18">
        <v>1</v>
      </c>
      <c r="G18" s="3">
        <f t="shared" si="0"/>
        <v>23.4375</v>
      </c>
      <c r="H18" s="2">
        <v>160</v>
      </c>
      <c r="I18" s="1">
        <f t="shared" si="1"/>
        <v>3750</v>
      </c>
      <c r="J18" s="1">
        <v>0</v>
      </c>
      <c r="K18" s="1">
        <f t="shared" si="2"/>
        <v>0</v>
      </c>
      <c r="L18" s="1">
        <f t="shared" si="3"/>
        <v>3750</v>
      </c>
      <c r="M18" s="1">
        <f t="shared" si="11"/>
        <v>544.5825</v>
      </c>
      <c r="N18" s="1">
        <f t="shared" si="4"/>
        <v>232.5</v>
      </c>
      <c r="O18" s="1">
        <f t="shared" si="5"/>
        <v>54.375</v>
      </c>
      <c r="P18" s="1">
        <f t="shared" si="6"/>
        <v>159.2</v>
      </c>
      <c r="Q18" s="1">
        <f t="shared" si="7"/>
        <v>18.75</v>
      </c>
      <c r="R18" s="1">
        <f t="shared" si="8"/>
        <v>3.75</v>
      </c>
      <c r="S18" s="1">
        <f t="shared" si="9"/>
        <v>1013.1575</v>
      </c>
      <c r="T18" s="1">
        <f t="shared" si="10"/>
        <v>2736.8424999999997</v>
      </c>
    </row>
    <row r="19" spans="1:20" ht="12.75">
      <c r="A19" s="5" t="s">
        <v>48</v>
      </c>
      <c r="D19" s="1">
        <v>45000</v>
      </c>
      <c r="E19" s="5" t="s">
        <v>5</v>
      </c>
      <c r="F19">
        <v>1</v>
      </c>
      <c r="G19" s="3">
        <f t="shared" si="0"/>
        <v>23.4375</v>
      </c>
      <c r="H19" s="2">
        <v>160</v>
      </c>
      <c r="I19" s="1">
        <f t="shared" si="1"/>
        <v>3750</v>
      </c>
      <c r="J19" s="1">
        <v>0</v>
      </c>
      <c r="K19" s="1">
        <v>0</v>
      </c>
      <c r="L19" s="1">
        <f t="shared" si="3"/>
        <v>3750</v>
      </c>
      <c r="M19" s="1">
        <f t="shared" si="11"/>
        <v>544.5825</v>
      </c>
      <c r="N19" s="1">
        <f t="shared" si="4"/>
        <v>232.5</v>
      </c>
      <c r="O19" s="1">
        <f t="shared" si="5"/>
        <v>54.375</v>
      </c>
      <c r="P19" s="1">
        <f t="shared" si="6"/>
        <v>159.2</v>
      </c>
      <c r="Q19" s="1">
        <f t="shared" si="7"/>
        <v>18.75</v>
      </c>
      <c r="R19" s="1">
        <f t="shared" si="8"/>
        <v>3.75</v>
      </c>
      <c r="S19" s="1">
        <f t="shared" si="9"/>
        <v>1013.1575</v>
      </c>
      <c r="T19" s="1">
        <f t="shared" si="10"/>
        <v>2736.8424999999997</v>
      </c>
    </row>
    <row r="20" spans="1:20" ht="12.75">
      <c r="A20" t="s">
        <v>54</v>
      </c>
      <c r="D20" s="1">
        <v>45000</v>
      </c>
      <c r="E20" t="s">
        <v>5</v>
      </c>
      <c r="F20">
        <v>1</v>
      </c>
      <c r="G20" s="3">
        <f t="shared" si="0"/>
        <v>23.4375</v>
      </c>
      <c r="H20" s="2">
        <v>160</v>
      </c>
      <c r="I20" s="1">
        <f t="shared" si="1"/>
        <v>3750</v>
      </c>
      <c r="J20" s="1">
        <v>0</v>
      </c>
      <c r="K20" s="1">
        <f t="shared" si="2"/>
        <v>0</v>
      </c>
      <c r="L20" s="1">
        <f t="shared" si="3"/>
        <v>3750</v>
      </c>
      <c r="M20" s="1">
        <f t="shared" si="11"/>
        <v>544.5825</v>
      </c>
      <c r="N20" s="1">
        <f t="shared" si="4"/>
        <v>232.5</v>
      </c>
      <c r="O20" s="1">
        <f t="shared" si="5"/>
        <v>54.375</v>
      </c>
      <c r="P20" s="1">
        <f t="shared" si="6"/>
        <v>159.2</v>
      </c>
      <c r="Q20" s="1">
        <f t="shared" si="7"/>
        <v>18.75</v>
      </c>
      <c r="R20" s="1">
        <f t="shared" si="8"/>
        <v>3.75</v>
      </c>
      <c r="S20" s="1">
        <f t="shared" si="9"/>
        <v>1013.1575</v>
      </c>
      <c r="T20" s="1">
        <f t="shared" si="10"/>
        <v>2736.8424999999997</v>
      </c>
    </row>
    <row r="21" spans="1:20" ht="12.75">
      <c r="A21" t="s">
        <v>29</v>
      </c>
      <c r="D21" s="1">
        <v>65000</v>
      </c>
      <c r="E21" t="s">
        <v>5</v>
      </c>
      <c r="F21">
        <v>1</v>
      </c>
      <c r="G21" s="3">
        <f t="shared" si="0"/>
        <v>33.85416666666667</v>
      </c>
      <c r="H21" s="2">
        <v>160</v>
      </c>
      <c r="I21" s="1">
        <f t="shared" si="1"/>
        <v>5416.666666666668</v>
      </c>
      <c r="J21" s="1">
        <v>0</v>
      </c>
      <c r="K21" s="1">
        <f t="shared" si="2"/>
        <v>0</v>
      </c>
      <c r="L21" s="1">
        <f t="shared" si="3"/>
        <v>5416.666666666668</v>
      </c>
      <c r="M21" s="1">
        <f t="shared" si="11"/>
        <v>961.249166666667</v>
      </c>
      <c r="N21" s="1">
        <f t="shared" si="4"/>
        <v>335.8333333333334</v>
      </c>
      <c r="O21" s="1">
        <f t="shared" si="5"/>
        <v>78.54166666666669</v>
      </c>
      <c r="P21" s="1">
        <f t="shared" si="6"/>
        <v>309.2000000000001</v>
      </c>
      <c r="Q21" s="1">
        <f t="shared" si="7"/>
        <v>27.08333333333334</v>
      </c>
      <c r="R21" s="1">
        <f t="shared" si="8"/>
        <v>5.416666666666668</v>
      </c>
      <c r="S21" s="1">
        <f t="shared" si="9"/>
        <v>1717.3241666666672</v>
      </c>
      <c r="T21" s="1">
        <f t="shared" si="10"/>
        <v>3699.3425000000007</v>
      </c>
    </row>
    <row r="22" spans="1:20" ht="12.75">
      <c r="A22" t="s">
        <v>30</v>
      </c>
      <c r="D22" s="1">
        <v>65000</v>
      </c>
      <c r="E22" t="s">
        <v>5</v>
      </c>
      <c r="F22">
        <v>1</v>
      </c>
      <c r="G22" s="3">
        <f t="shared" si="0"/>
        <v>33.85416666666667</v>
      </c>
      <c r="H22" s="2">
        <v>160</v>
      </c>
      <c r="I22" s="1">
        <f t="shared" si="1"/>
        <v>5416.666666666668</v>
      </c>
      <c r="J22" s="1">
        <v>0</v>
      </c>
      <c r="K22" s="1">
        <f t="shared" si="2"/>
        <v>0</v>
      </c>
      <c r="L22" s="1">
        <f t="shared" si="3"/>
        <v>5416.666666666668</v>
      </c>
      <c r="M22" s="1">
        <f t="shared" si="11"/>
        <v>961.249166666667</v>
      </c>
      <c r="N22" s="1">
        <f t="shared" si="4"/>
        <v>335.8333333333334</v>
      </c>
      <c r="O22" s="1">
        <f t="shared" si="5"/>
        <v>78.54166666666669</v>
      </c>
      <c r="P22" s="1">
        <f t="shared" si="6"/>
        <v>309.2000000000001</v>
      </c>
      <c r="Q22" s="1">
        <f t="shared" si="7"/>
        <v>27.08333333333334</v>
      </c>
      <c r="R22" s="1">
        <f t="shared" si="8"/>
        <v>5.416666666666668</v>
      </c>
      <c r="S22" s="1">
        <f t="shared" si="9"/>
        <v>1717.3241666666672</v>
      </c>
      <c r="T22" s="1">
        <f t="shared" si="10"/>
        <v>3699.3425000000007</v>
      </c>
    </row>
    <row r="23" spans="1:20" ht="12.75">
      <c r="A23" t="s">
        <v>30</v>
      </c>
      <c r="D23" s="1">
        <v>65000</v>
      </c>
      <c r="E23" t="s">
        <v>5</v>
      </c>
      <c r="F23">
        <v>1</v>
      </c>
      <c r="G23" s="3">
        <f>D23/12/160</f>
        <v>33.85416666666667</v>
      </c>
      <c r="H23" s="2">
        <v>160</v>
      </c>
      <c r="I23" s="1">
        <f>G23*H23</f>
        <v>5416.666666666668</v>
      </c>
      <c r="J23" s="1">
        <v>0</v>
      </c>
      <c r="K23" s="1">
        <f>J23*(G23*1.5)</f>
        <v>0</v>
      </c>
      <c r="L23" s="1">
        <f>I23+K23</f>
        <v>5416.666666666668</v>
      </c>
      <c r="M23" s="1">
        <f>(L23-2625-266.67)*0.25+330</f>
        <v>961.249166666667</v>
      </c>
      <c r="N23" s="1">
        <f>L23*0.062</f>
        <v>335.8333333333334</v>
      </c>
      <c r="O23" s="1">
        <f>L23*0.0145</f>
        <v>78.54166666666669</v>
      </c>
      <c r="P23" s="1">
        <f>(L23-3362-264)*0.09+148.04</f>
        <v>309.2000000000001</v>
      </c>
      <c r="Q23" s="1">
        <f>L23*0.005</f>
        <v>27.08333333333334</v>
      </c>
      <c r="R23" s="1">
        <f>L23*0.001</f>
        <v>5.416666666666668</v>
      </c>
      <c r="S23" s="1">
        <f>SUM(M23:R23)</f>
        <v>1717.3241666666672</v>
      </c>
      <c r="T23" s="1">
        <f>L23-S23</f>
        <v>3699.3425000000007</v>
      </c>
    </row>
    <row r="24" spans="1:20" ht="12.75">
      <c r="A24" t="s">
        <v>49</v>
      </c>
      <c r="D24" s="1">
        <v>45000</v>
      </c>
      <c r="E24" t="s">
        <v>5</v>
      </c>
      <c r="F24">
        <v>1</v>
      </c>
      <c r="G24" s="3">
        <f t="shared" si="0"/>
        <v>23.4375</v>
      </c>
      <c r="H24" s="2">
        <v>160</v>
      </c>
      <c r="I24" s="1">
        <f t="shared" si="1"/>
        <v>3750</v>
      </c>
      <c r="J24" s="1">
        <v>0</v>
      </c>
      <c r="K24" s="1">
        <f t="shared" si="2"/>
        <v>0</v>
      </c>
      <c r="L24" s="1">
        <f t="shared" si="3"/>
        <v>3750</v>
      </c>
      <c r="M24" s="1">
        <f t="shared" si="11"/>
        <v>544.5825</v>
      </c>
      <c r="N24" s="1">
        <f t="shared" si="4"/>
        <v>232.5</v>
      </c>
      <c r="O24" s="1">
        <f t="shared" si="5"/>
        <v>54.375</v>
      </c>
      <c r="P24" s="1">
        <f t="shared" si="6"/>
        <v>159.2</v>
      </c>
      <c r="Q24" s="1">
        <f t="shared" si="7"/>
        <v>18.75</v>
      </c>
      <c r="R24" s="1">
        <f t="shared" si="8"/>
        <v>3.75</v>
      </c>
      <c r="S24" s="1">
        <f t="shared" si="9"/>
        <v>1013.1575</v>
      </c>
      <c r="T24" s="1">
        <f t="shared" si="10"/>
        <v>2736.8424999999997</v>
      </c>
    </row>
    <row r="25" spans="1:21" ht="12.75">
      <c r="A25" t="s">
        <v>31</v>
      </c>
      <c r="D25" s="1">
        <v>65000</v>
      </c>
      <c r="E25" t="s">
        <v>5</v>
      </c>
      <c r="F25">
        <v>1</v>
      </c>
      <c r="G25" s="3">
        <f t="shared" si="0"/>
        <v>33.85416666666667</v>
      </c>
      <c r="H25" s="2">
        <v>160</v>
      </c>
      <c r="I25" s="1">
        <f t="shared" si="1"/>
        <v>5416.666666666668</v>
      </c>
      <c r="J25" s="1">
        <f>SUM(J4:J24)</f>
        <v>0</v>
      </c>
      <c r="K25" s="1">
        <f>SUM(K4:K24)</f>
        <v>0</v>
      </c>
      <c r="L25" s="1">
        <f t="shared" si="3"/>
        <v>5416.666666666668</v>
      </c>
      <c r="M25" s="1">
        <f t="shared" si="11"/>
        <v>961.249166666667</v>
      </c>
      <c r="N25" s="1">
        <f t="shared" si="4"/>
        <v>335.8333333333334</v>
      </c>
      <c r="O25" s="1">
        <f t="shared" si="5"/>
        <v>78.54166666666669</v>
      </c>
      <c r="P25" s="1">
        <f t="shared" si="6"/>
        <v>309.2000000000001</v>
      </c>
      <c r="Q25" s="1">
        <f t="shared" si="7"/>
        <v>27.08333333333334</v>
      </c>
      <c r="R25" s="1">
        <f t="shared" si="8"/>
        <v>5.416666666666668</v>
      </c>
      <c r="S25" s="1">
        <f t="shared" si="9"/>
        <v>1717.3241666666672</v>
      </c>
      <c r="T25" s="1">
        <f t="shared" si="10"/>
        <v>3699.3425000000007</v>
      </c>
      <c r="U25" s="1"/>
    </row>
    <row r="26" spans="1:20" ht="12.75">
      <c r="A26" t="s">
        <v>32</v>
      </c>
      <c r="D26" s="1">
        <v>45000</v>
      </c>
      <c r="E26" t="s">
        <v>5</v>
      </c>
      <c r="F26">
        <v>1</v>
      </c>
      <c r="G26" s="3">
        <f t="shared" si="0"/>
        <v>23.4375</v>
      </c>
      <c r="H26" s="2">
        <v>160</v>
      </c>
      <c r="I26" s="1">
        <f t="shared" si="1"/>
        <v>3750</v>
      </c>
      <c r="J26" s="1">
        <v>0</v>
      </c>
      <c r="K26" s="1">
        <f t="shared" si="2"/>
        <v>0</v>
      </c>
      <c r="L26" s="1">
        <f t="shared" si="3"/>
        <v>3750</v>
      </c>
      <c r="M26" s="1">
        <f t="shared" si="11"/>
        <v>544.5825</v>
      </c>
      <c r="N26" s="1">
        <f t="shared" si="4"/>
        <v>232.5</v>
      </c>
      <c r="O26" s="1">
        <f t="shared" si="5"/>
        <v>54.375</v>
      </c>
      <c r="P26" s="1">
        <f t="shared" si="6"/>
        <v>159.2</v>
      </c>
      <c r="Q26" s="1">
        <f t="shared" si="7"/>
        <v>18.75</v>
      </c>
      <c r="R26" s="1">
        <f t="shared" si="8"/>
        <v>3.75</v>
      </c>
      <c r="S26" s="1">
        <f t="shared" si="9"/>
        <v>1013.1575</v>
      </c>
      <c r="T26" s="1">
        <f t="shared" si="10"/>
        <v>2736.8424999999997</v>
      </c>
    </row>
    <row r="27" spans="1:20" ht="12.75">
      <c r="A27" t="s">
        <v>55</v>
      </c>
      <c r="D27" s="1">
        <v>45000</v>
      </c>
      <c r="E27" t="s">
        <v>5</v>
      </c>
      <c r="F27">
        <v>1</v>
      </c>
      <c r="G27" s="3">
        <f>D27/12/160</f>
        <v>23.4375</v>
      </c>
      <c r="H27" s="2">
        <v>160</v>
      </c>
      <c r="I27" s="1">
        <f>G27*H27</f>
        <v>3750</v>
      </c>
      <c r="J27" s="1">
        <v>0</v>
      </c>
      <c r="K27" s="1">
        <f>J27*(G27*1.5)</f>
        <v>0</v>
      </c>
      <c r="L27" s="1">
        <f>I27+K27</f>
        <v>3750</v>
      </c>
      <c r="M27" s="1">
        <f>(L27-2625-266.67)*0.25+330</f>
        <v>544.5825</v>
      </c>
      <c r="N27" s="1">
        <f>L27*0.062</f>
        <v>232.5</v>
      </c>
      <c r="O27" s="1">
        <f>L27*0.0145</f>
        <v>54.375</v>
      </c>
      <c r="P27" s="1">
        <f>(L27-3362-264)*0.09+148.04</f>
        <v>159.2</v>
      </c>
      <c r="Q27" s="1">
        <f>L27*0.005</f>
        <v>18.75</v>
      </c>
      <c r="R27" s="1">
        <f>L27*0.001</f>
        <v>3.75</v>
      </c>
      <c r="S27" s="1">
        <f>SUM(M27:R27)</f>
        <v>1013.1575</v>
      </c>
      <c r="T27" s="1">
        <f>L27-S27</f>
        <v>2736.8424999999997</v>
      </c>
    </row>
    <row r="28" spans="1:20" ht="12.75">
      <c r="A28" s="5" t="s">
        <v>55</v>
      </c>
      <c r="D28" s="1">
        <v>45000</v>
      </c>
      <c r="E28" s="5" t="s">
        <v>5</v>
      </c>
      <c r="F28">
        <v>1</v>
      </c>
      <c r="G28" s="3">
        <f t="shared" si="0"/>
        <v>23.4375</v>
      </c>
      <c r="H28" s="2">
        <v>160</v>
      </c>
      <c r="I28" s="1">
        <f t="shared" si="1"/>
        <v>3750</v>
      </c>
      <c r="J28" s="1">
        <v>0</v>
      </c>
      <c r="K28" s="1">
        <v>0</v>
      </c>
      <c r="L28" s="1">
        <f t="shared" si="3"/>
        <v>3750</v>
      </c>
      <c r="M28" s="1">
        <f t="shared" si="11"/>
        <v>544.5825</v>
      </c>
      <c r="N28" s="1">
        <f t="shared" si="4"/>
        <v>232.5</v>
      </c>
      <c r="O28" s="1">
        <f t="shared" si="5"/>
        <v>54.375</v>
      </c>
      <c r="P28" s="1">
        <f t="shared" si="6"/>
        <v>159.2</v>
      </c>
      <c r="Q28" s="1">
        <f t="shared" si="7"/>
        <v>18.75</v>
      </c>
      <c r="R28" s="1">
        <f t="shared" si="8"/>
        <v>3.75</v>
      </c>
      <c r="S28" s="1">
        <f t="shared" si="9"/>
        <v>1013.1575</v>
      </c>
      <c r="T28" s="1">
        <f t="shared" si="10"/>
        <v>2736.8424999999997</v>
      </c>
    </row>
    <row r="29" spans="1:20" ht="12.75">
      <c r="A29" t="s">
        <v>33</v>
      </c>
      <c r="D29" s="1">
        <f>SUM(D4:D28)</f>
        <v>1430000</v>
      </c>
      <c r="G29" s="3"/>
      <c r="H29" s="2">
        <f aca="true" t="shared" si="12" ref="H29:T29">SUM(H4:H28)</f>
        <v>4000</v>
      </c>
      <c r="I29" s="1">
        <f t="shared" si="12"/>
        <v>119166.6666666667</v>
      </c>
      <c r="J29" s="1">
        <f t="shared" si="12"/>
        <v>0</v>
      </c>
      <c r="K29" s="1">
        <f t="shared" si="12"/>
        <v>0</v>
      </c>
      <c r="L29" s="1">
        <f t="shared" si="12"/>
        <v>119166.6666666667</v>
      </c>
      <c r="M29" s="1">
        <f t="shared" si="12"/>
        <v>20497.701966666675</v>
      </c>
      <c r="N29" s="1">
        <f t="shared" si="12"/>
        <v>7388.333333333333</v>
      </c>
      <c r="O29" s="1">
        <f t="shared" si="12"/>
        <v>1727.9166666666672</v>
      </c>
      <c r="P29" s="1">
        <f t="shared" si="12"/>
        <v>6267.499999999998</v>
      </c>
      <c r="Q29" s="1">
        <f t="shared" si="12"/>
        <v>595.8333333333334</v>
      </c>
      <c r="R29" s="1">
        <f t="shared" si="12"/>
        <v>119.1666666666667</v>
      </c>
      <c r="S29" s="1">
        <f t="shared" si="12"/>
        <v>36596.45196666668</v>
      </c>
      <c r="T29" s="1">
        <f t="shared" si="12"/>
        <v>82570.21469999998</v>
      </c>
    </row>
    <row r="30" spans="7:20" ht="12.75"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t="s">
        <v>34</v>
      </c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t="s">
        <v>35</v>
      </c>
      <c r="C32" t="s">
        <v>51</v>
      </c>
      <c r="G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t="s">
        <v>36</v>
      </c>
      <c r="C33" t="s">
        <v>50</v>
      </c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7:20" ht="12.75"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t="s">
        <v>37</v>
      </c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t="s">
        <v>43</v>
      </c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7:20" ht="12.75"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2.75">
      <c r="B38" s="1"/>
      <c r="C38" s="1"/>
      <c r="D38" s="1"/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t="s">
        <v>38</v>
      </c>
      <c r="B39" s="1"/>
      <c r="C39" s="1"/>
      <c r="D39" s="1"/>
      <c r="G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t="s">
        <v>13</v>
      </c>
      <c r="B40" s="4">
        <f>O29</f>
        <v>1727.9166666666672</v>
      </c>
      <c r="C40" s="4"/>
      <c r="D40" s="4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t="s">
        <v>12</v>
      </c>
      <c r="B41" s="1">
        <f>N29</f>
        <v>7388.333333333333</v>
      </c>
      <c r="C41" s="1"/>
      <c r="D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t="s">
        <v>39</v>
      </c>
      <c r="B42" s="1">
        <f>I29*0.008</f>
        <v>953.3333333333336</v>
      </c>
      <c r="C42" s="1"/>
      <c r="D42" s="1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t="s">
        <v>40</v>
      </c>
      <c r="B43" s="1">
        <f>I29*0.034</f>
        <v>4051.6666666666683</v>
      </c>
      <c r="C43" s="1"/>
      <c r="D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t="s">
        <v>41</v>
      </c>
      <c r="B44" s="1">
        <f>I29*0.001</f>
        <v>119.1666666666667</v>
      </c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" ht="12.75">
      <c r="A45" t="s">
        <v>42</v>
      </c>
      <c r="B45" s="4">
        <f>SUM(B40:B44)</f>
        <v>14240.416666666668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2015-05-08T20:12:22Z</cp:lastPrinted>
  <dcterms:created xsi:type="dcterms:W3CDTF">2007-08-30T16:40:26Z</dcterms:created>
  <dcterms:modified xsi:type="dcterms:W3CDTF">2015-05-12T20:57:44Z</dcterms:modified>
  <cp:category/>
  <cp:version/>
  <cp:contentType/>
  <cp:contentStatus/>
</cp:coreProperties>
</file>